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-60" windowWidth="15810" windowHeight="6090" tabRatio="603"/>
  </bookViews>
  <sheets>
    <sheet name="Cronograma físico-financeiro_OK" sheetId="42" r:id="rId1"/>
  </sheets>
  <externalReferences>
    <externalReference r:id="rId2"/>
    <externalReference r:id="rId3"/>
    <externalReference r:id="rId4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42" l="1"/>
  <c r="A9" i="42"/>
  <c r="H16" i="42"/>
  <c r="H15" i="42"/>
  <c r="F15" i="42"/>
  <c r="F16" i="42"/>
  <c r="F14" i="42"/>
  <c r="C16" i="42"/>
  <c r="C15" i="42"/>
  <c r="C14" i="42"/>
  <c r="A8" i="42" l="1"/>
  <c r="A7" i="42"/>
  <c r="A6" i="42"/>
  <c r="B16" i="42"/>
  <c r="B15" i="42"/>
  <c r="B14" i="42"/>
  <c r="G15" i="42" l="1"/>
  <c r="E15" i="42"/>
  <c r="A16" i="42"/>
  <c r="A15" i="42"/>
  <c r="A14" i="42"/>
  <c r="E14" i="42" l="1"/>
  <c r="E16" i="42" l="1"/>
  <c r="G16" i="42"/>
  <c r="C17" i="42"/>
  <c r="D16" i="42" s="1"/>
  <c r="D15" i="42" l="1"/>
  <c r="D14" i="42"/>
  <c r="G17" i="42"/>
  <c r="E17" i="42"/>
  <c r="E18" i="42" s="1"/>
  <c r="F17" i="42" l="1"/>
  <c r="F18" i="42" s="1"/>
  <c r="D17" i="42"/>
  <c r="H17" i="42"/>
  <c r="G18" i="42"/>
  <c r="H18" i="42" l="1"/>
</calcChain>
</file>

<file path=xl/sharedStrings.xml><?xml version="1.0" encoding="utf-8"?>
<sst xmlns="http://schemas.openxmlformats.org/spreadsheetml/2006/main" count="21" uniqueCount="18">
  <si>
    <t>ITEM</t>
  </si>
  <si>
    <t>DESCRIÇÃO</t>
  </si>
  <si>
    <t>PREFEITURA MUNICIPAL DE TAUBATÉ</t>
  </si>
  <si>
    <t>R$</t>
  </si>
  <si>
    <t>%</t>
  </si>
  <si>
    <t>TOTAL EXECUTADO</t>
  </si>
  <si>
    <t>TOTAL ACUMULADO</t>
  </si>
  <si>
    <t>Planejamento</t>
  </si>
  <si>
    <t>(R$)</t>
  </si>
  <si>
    <t>EMERSON DE OLIVEIRA SILVA</t>
  </si>
  <si>
    <t>ENGENHEIRO CIVIL</t>
  </si>
  <si>
    <t>CREA/SP 5062902473</t>
  </si>
  <si>
    <t>__________________________________________________</t>
  </si>
  <si>
    <t>SECRETARIA DE EDUCAÇÃO</t>
  </si>
  <si>
    <t>CRONOGRAMA FÍSICO-FINANCEIRO</t>
  </si>
  <si>
    <t>1º MÊS</t>
  </si>
  <si>
    <t>2º MÊS</t>
  </si>
  <si>
    <t>MATRÍCULA 44.916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</si>
</sst>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1" fillId="4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0" fontId="1" fillId="4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wrapText="1"/>
    </xf>
    <xf numFmtId="4" fontId="1" fillId="3" borderId="1" xfId="0" applyNumberFormat="1" applyFont="1" applyFill="1" applyBorder="1" applyAlignment="1">
      <alignment horizontal="center" vertical="center"/>
    </xf>
    <xf numFmtId="10" fontId="1" fillId="3" borderId="1" xfId="1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573616</xdr:colOff>
      <xdr:row>0</xdr:row>
      <xdr:rowOff>21167</xdr:rowOff>
    </xdr:from>
    <xdr:to>
      <xdr:col>1</xdr:col>
      <xdr:colOff>1671108</xdr:colOff>
      <xdr:row>4</xdr:row>
      <xdr:rowOff>130284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E27149F-7D75-4E9E-BB59-14C129EA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16" y="21167"/>
          <a:ext cx="1097492" cy="105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9_PLANILHA_OK_PO&#199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-9_PLANILHA_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-9_1_PLANILHA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ÃO"/>
      <sheetName val="PEEJ JD. AMÉRICA"/>
      <sheetName val="MAIOR RELEVANCIA"/>
      <sheetName val="PLANILHA"/>
      <sheetName val="Plan3"/>
    </sheetNames>
    <sheetDataSet>
      <sheetData sheetId="0">
        <row r="6">
          <cell r="A6" t="str">
            <v>OBJETO: Construção de poço tubular profundo</v>
          </cell>
        </row>
        <row r="7">
          <cell r="A7" t="str">
            <v>LOCAL: EMEIEF BENEDITO JOSÉ DOS SANTOS – PAIOL</v>
          </cell>
        </row>
        <row r="8">
          <cell r="A8" t="str">
            <v>DESCRIÇÃO DOS SERVIÇOS</v>
          </cell>
        </row>
        <row r="13">
          <cell r="C13" t="str">
            <v>SERVIÇOS PRELIMINARES</v>
          </cell>
        </row>
        <row r="27">
          <cell r="C27" t="str">
            <v>INSTALAÇÕES ELÉTRICAS</v>
          </cell>
        </row>
        <row r="37">
          <cell r="C37" t="str">
            <v>SERVIÇOS COMPLEMENTARES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ÃO"/>
      <sheetName val="PEEJ JD. AMÉRICA"/>
      <sheetName val="MAIOR RELEVANCIA"/>
      <sheetName val="PLANILHA"/>
      <sheetName val="Plan3"/>
    </sheetNames>
    <sheetDataSet>
      <sheetData sheetId="0">
        <row r="10">
          <cell r="A10" t="str">
            <v>BASE: FDE (Outubro/2022); CDHU (Novembro/2022)</v>
          </cell>
        </row>
        <row r="13">
          <cell r="A13">
            <v>1</v>
          </cell>
        </row>
        <row r="27">
          <cell r="A27">
            <v>2</v>
          </cell>
        </row>
        <row r="37">
          <cell r="A37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ÃO"/>
      <sheetName val="PEEJ JD. AMÉRICA"/>
      <sheetName val="MAIOR RELEVANCIA"/>
      <sheetName val="PLANILHA"/>
      <sheetName val="Plan3"/>
    </sheetNames>
    <sheetDataSet>
      <sheetData sheetId="0">
        <row r="9">
          <cell r="A9" t="str">
            <v>BDI: 25,00% (ACÓRDÃO TCU 2622/2013 - SANEAMENTO)</v>
          </cell>
        </row>
        <row r="10">
          <cell r="A10" t="str">
            <v>BASE: FDE (Janeiro/2023); CDHU (Fevereiro/2023) , SINAPI/INSUMOS (Março/2023) e Cotações (Abril/2023)</v>
          </cell>
        </row>
        <row r="26">
          <cell r="G26">
            <v>153748.29123678547</v>
          </cell>
        </row>
        <row r="36">
          <cell r="G36">
            <v>5661.7150000000001</v>
          </cell>
        </row>
        <row r="52">
          <cell r="G52">
            <v>49705.511999999988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7" zoomScaleNormal="100" workbookViewId="0">
      <selection activeCell="I30" sqref="I30"/>
    </sheetView>
  </sheetViews>
  <sheetFormatPr defaultRowHeight="15" x14ac:dyDescent="0.25"/>
  <cols>
    <col min="1" max="1" width="8" customWidth="1"/>
    <col min="2" max="2" width="72.42578125" customWidth="1"/>
    <col min="3" max="3" width="16.7109375" customWidth="1"/>
    <col min="4" max="4" width="10.85546875" customWidth="1"/>
    <col min="5" max="5" width="12.140625" customWidth="1"/>
    <col min="6" max="6" width="9.5703125" customWidth="1"/>
    <col min="7" max="7" width="11.85546875" customWidth="1"/>
  </cols>
  <sheetData>
    <row r="1" spans="1:8" ht="26.25" x14ac:dyDescent="0.25">
      <c r="A1" s="28" t="s">
        <v>2</v>
      </c>
      <c r="B1" s="28"/>
      <c r="C1" s="28"/>
      <c r="D1" s="28"/>
      <c r="E1" s="28"/>
      <c r="F1" s="28"/>
      <c r="G1" s="28"/>
      <c r="H1" s="28"/>
    </row>
    <row r="2" spans="1:8" ht="18" x14ac:dyDescent="0.25">
      <c r="A2" s="29" t="s">
        <v>13</v>
      </c>
      <c r="B2" s="29"/>
      <c r="C2" s="29"/>
      <c r="D2" s="29"/>
      <c r="E2" s="29"/>
      <c r="F2" s="29"/>
      <c r="G2" s="29"/>
      <c r="H2" s="29"/>
    </row>
    <row r="4" spans="1:8" x14ac:dyDescent="0.25">
      <c r="A4" s="30" t="s">
        <v>14</v>
      </c>
      <c r="B4" s="30"/>
      <c r="C4" s="30"/>
      <c r="D4" s="30"/>
      <c r="E4" s="30"/>
      <c r="F4" s="30"/>
      <c r="G4" s="30"/>
      <c r="H4" s="30"/>
    </row>
    <row r="5" spans="1:8" x14ac:dyDescent="0.25">
      <c r="A5" s="8"/>
      <c r="B5" s="8"/>
      <c r="C5" s="8"/>
      <c r="D5" s="8"/>
      <c r="E5" s="8"/>
      <c r="G5" s="21"/>
    </row>
    <row r="6" spans="1:8" x14ac:dyDescent="0.25">
      <c r="A6" t="str">
        <f>[1]PADRÃO!$A$6</f>
        <v>OBJETO: Construção de poço tubular profundo</v>
      </c>
    </row>
    <row r="7" spans="1:8" x14ac:dyDescent="0.25">
      <c r="A7" t="str">
        <f>[1]PADRÃO!$A$7</f>
        <v>LOCAL: EMEIEF BENEDITO JOSÉ DOS SANTOS – PAIOL</v>
      </c>
    </row>
    <row r="8" spans="1:8" x14ac:dyDescent="0.25">
      <c r="A8" t="str">
        <f>[1]PADRÃO!$A$8</f>
        <v>DESCRIÇÃO DOS SERVIÇOS</v>
      </c>
    </row>
    <row r="9" spans="1:8" x14ac:dyDescent="0.25">
      <c r="A9" t="str">
        <f>[3]PADRÃO!$A$9</f>
        <v>BDI: 25,00% (ACÓRDÃO TCU 2622/2013 - SANEAMENTO)</v>
      </c>
    </row>
    <row r="10" spans="1:8" x14ac:dyDescent="0.25">
      <c r="A10" t="str">
        <f>[3]PADRÃO!$A$10</f>
        <v>BASE: FDE (Janeiro/2023); CDHU (Fevereiro/2023) , SINAPI/INSUMOS (Março/2023) e Cotações (Abril/2023)</v>
      </c>
    </row>
    <row r="12" spans="1:8" s="5" customFormat="1" ht="38.25" customHeight="1" x14ac:dyDescent="0.25">
      <c r="A12" s="12" t="s">
        <v>0</v>
      </c>
      <c r="B12" s="12" t="s">
        <v>1</v>
      </c>
      <c r="C12" s="24" t="s">
        <v>7</v>
      </c>
      <c r="D12" s="25"/>
      <c r="E12" s="26" t="s">
        <v>15</v>
      </c>
      <c r="F12" s="27"/>
      <c r="G12" s="26" t="s">
        <v>16</v>
      </c>
      <c r="H12" s="27"/>
    </row>
    <row r="13" spans="1:8" s="5" customFormat="1" ht="13.5" customHeight="1" x14ac:dyDescent="0.25">
      <c r="A13" s="12"/>
      <c r="B13" s="12"/>
      <c r="C13" s="4" t="s">
        <v>8</v>
      </c>
      <c r="D13" s="4" t="s">
        <v>4</v>
      </c>
      <c r="E13" s="13" t="s">
        <v>3</v>
      </c>
      <c r="F13" s="4" t="s">
        <v>4</v>
      </c>
      <c r="G13" s="13" t="s">
        <v>3</v>
      </c>
      <c r="H13" s="4" t="s">
        <v>4</v>
      </c>
    </row>
    <row r="14" spans="1:8" x14ac:dyDescent="0.25">
      <c r="A14" s="6">
        <f>[2]PADRÃO!$A$13</f>
        <v>1</v>
      </c>
      <c r="B14" s="7" t="str">
        <f>[1]PADRÃO!$C$13</f>
        <v>SERVIÇOS PRELIMINARES</v>
      </c>
      <c r="C14" s="9">
        <f>[3]PADRÃO!$G$26</f>
        <v>153748.29123678547</v>
      </c>
      <c r="D14" s="14">
        <f>C14/C17</f>
        <v>0.73523138088055895</v>
      </c>
      <c r="E14" s="9">
        <f>C14</f>
        <v>153748.29123678547</v>
      </c>
      <c r="F14" s="14">
        <f>E14/$C$17</f>
        <v>0.73523138088055895</v>
      </c>
      <c r="G14" s="9"/>
      <c r="H14" s="14"/>
    </row>
    <row r="15" spans="1:8" x14ac:dyDescent="0.25">
      <c r="A15" s="6">
        <f>[2]PADRÃO!$A$27</f>
        <v>2</v>
      </c>
      <c r="B15" s="7" t="str">
        <f>[1]PADRÃO!$C$27</f>
        <v>INSTALAÇÕES ELÉTRICAS</v>
      </c>
      <c r="C15" s="9">
        <f>[3]PADRÃO!$G$36</f>
        <v>5661.7150000000001</v>
      </c>
      <c r="D15" s="14">
        <f>C15/C17</f>
        <v>2.7074580823739407E-2</v>
      </c>
      <c r="E15" s="9">
        <f>C15/2</f>
        <v>2830.8575000000001</v>
      </c>
      <c r="F15" s="14">
        <f t="shared" ref="F15:F16" si="0">E15/$C$17</f>
        <v>1.3537290411869704E-2</v>
      </c>
      <c r="G15" s="9">
        <f>C15/2</f>
        <v>2830.8575000000001</v>
      </c>
      <c r="H15" s="14">
        <f>G15/$C$17</f>
        <v>1.3537290411869704E-2</v>
      </c>
    </row>
    <row r="16" spans="1:8" x14ac:dyDescent="0.25">
      <c r="A16" s="6">
        <f>[2]PADRÃO!$A$37</f>
        <v>3</v>
      </c>
      <c r="B16" s="7" t="str">
        <f>[1]PADRÃO!$C$37</f>
        <v>SERVIÇOS COMPLEMENTARES</v>
      </c>
      <c r="C16" s="9">
        <f>[3]PADRÃO!$G$52</f>
        <v>49705.511999999988</v>
      </c>
      <c r="D16" s="14">
        <f>C16/C17</f>
        <v>0.23769403829570168</v>
      </c>
      <c r="E16" s="9">
        <f>C16*0.5</f>
        <v>24852.755999999994</v>
      </c>
      <c r="F16" s="14">
        <f t="shared" si="0"/>
        <v>0.11884701914785084</v>
      </c>
      <c r="G16" s="9">
        <f>C16-E16</f>
        <v>24852.755999999994</v>
      </c>
      <c r="H16" s="14">
        <f>G16/$C$17</f>
        <v>0.11884701914785084</v>
      </c>
    </row>
    <row r="17" spans="1:8" x14ac:dyDescent="0.25">
      <c r="A17" s="15"/>
      <c r="B17" s="16" t="s">
        <v>5</v>
      </c>
      <c r="C17" s="17">
        <f t="shared" ref="C17:H17" si="1">SUM(C14:C16)</f>
        <v>209115.51823678546</v>
      </c>
      <c r="D17" s="18">
        <f t="shared" si="1"/>
        <v>1</v>
      </c>
      <c r="E17" s="17">
        <f t="shared" si="1"/>
        <v>181431.90473678548</v>
      </c>
      <c r="F17" s="19">
        <f t="shared" si="1"/>
        <v>0.86761569044027942</v>
      </c>
      <c r="G17" s="17">
        <f t="shared" si="1"/>
        <v>27683.613499999992</v>
      </c>
      <c r="H17" s="19">
        <f t="shared" si="1"/>
        <v>0.13238430955972055</v>
      </c>
    </row>
    <row r="18" spans="1:8" x14ac:dyDescent="0.25">
      <c r="A18" s="15"/>
      <c r="B18" s="16" t="s">
        <v>6</v>
      </c>
      <c r="C18" s="20"/>
      <c r="D18" s="20"/>
      <c r="E18" s="17">
        <f t="shared" ref="E18:F18" si="2">E17</f>
        <v>181431.90473678548</v>
      </c>
      <c r="F18" s="19">
        <f t="shared" si="2"/>
        <v>0.86761569044027942</v>
      </c>
      <c r="G18" s="17">
        <f t="shared" ref="G18:H18" si="3">G17+E18</f>
        <v>209115.51823678549</v>
      </c>
      <c r="H18" s="19">
        <f t="shared" si="3"/>
        <v>1</v>
      </c>
    </row>
    <row r="19" spans="1:8" x14ac:dyDescent="0.25">
      <c r="A19" s="1"/>
      <c r="B19" s="2"/>
      <c r="C19" s="3"/>
    </row>
    <row r="20" spans="1:8" x14ac:dyDescent="0.25">
      <c r="A20" s="1"/>
      <c r="B20" s="2"/>
      <c r="C20" s="3"/>
    </row>
    <row r="21" spans="1:8" ht="15" customHeight="1" x14ac:dyDescent="0.25">
      <c r="A21" s="22" t="s">
        <v>12</v>
      </c>
      <c r="B21" s="22"/>
      <c r="C21" s="22"/>
      <c r="D21" s="22"/>
      <c r="E21" s="22"/>
      <c r="F21" s="22"/>
      <c r="G21" s="22"/>
      <c r="H21" s="22"/>
    </row>
    <row r="22" spans="1:8" ht="15" customHeight="1" x14ac:dyDescent="0.25">
      <c r="A22" s="22" t="s">
        <v>9</v>
      </c>
      <c r="B22" s="22"/>
      <c r="C22" s="22"/>
      <c r="D22" s="22"/>
      <c r="E22" s="22"/>
      <c r="F22" s="22"/>
      <c r="G22" s="22"/>
      <c r="H22" s="22"/>
    </row>
    <row r="23" spans="1:8" ht="15" customHeight="1" x14ac:dyDescent="0.25">
      <c r="A23" s="22" t="s">
        <v>10</v>
      </c>
      <c r="B23" s="22"/>
      <c r="C23" s="22"/>
      <c r="D23" s="22"/>
      <c r="E23" s="22"/>
      <c r="F23" s="22"/>
      <c r="G23" s="22"/>
      <c r="H23" s="22"/>
    </row>
    <row r="24" spans="1:8" ht="15" customHeight="1" x14ac:dyDescent="0.25">
      <c r="A24" s="22" t="s">
        <v>17</v>
      </c>
      <c r="B24" s="22"/>
      <c r="C24" s="22"/>
      <c r="D24" s="22"/>
      <c r="E24" s="22"/>
      <c r="F24" s="22"/>
      <c r="G24" s="22"/>
      <c r="H24" s="22"/>
    </row>
    <row r="25" spans="1:8" x14ac:dyDescent="0.25">
      <c r="A25" s="23" t="s">
        <v>11</v>
      </c>
      <c r="B25" s="23"/>
      <c r="C25" s="23"/>
      <c r="D25" s="23"/>
      <c r="E25" s="23"/>
      <c r="F25" s="23"/>
      <c r="G25" s="23"/>
      <c r="H25" s="23"/>
    </row>
    <row r="26" spans="1:8" x14ac:dyDescent="0.25">
      <c r="A26" s="1"/>
      <c r="B26" s="2"/>
      <c r="C26" s="10"/>
      <c r="E26" s="11"/>
      <c r="G26" s="11"/>
    </row>
    <row r="27" spans="1:8" x14ac:dyDescent="0.25">
      <c r="A27" s="1"/>
      <c r="B27" s="2"/>
      <c r="C27" s="3"/>
    </row>
    <row r="28" spans="1:8" x14ac:dyDescent="0.25">
      <c r="A28" s="1"/>
      <c r="B28" s="2"/>
      <c r="C28" s="3"/>
    </row>
    <row r="29" spans="1:8" x14ac:dyDescent="0.25">
      <c r="A29" s="1"/>
      <c r="B29" s="2"/>
      <c r="C29" s="3"/>
    </row>
    <row r="30" spans="1:8" x14ac:dyDescent="0.25">
      <c r="A30" s="1"/>
      <c r="B30" s="2"/>
      <c r="C30" s="3"/>
    </row>
  </sheetData>
  <mergeCells count="11">
    <mergeCell ref="C12:D12"/>
    <mergeCell ref="E12:F12"/>
    <mergeCell ref="A1:H1"/>
    <mergeCell ref="A2:H2"/>
    <mergeCell ref="A4:H4"/>
    <mergeCell ref="G12:H12"/>
    <mergeCell ref="A21:H21"/>
    <mergeCell ref="A22:H22"/>
    <mergeCell ref="A23:H23"/>
    <mergeCell ref="A24:H24"/>
    <mergeCell ref="A25:H25"/>
  </mergeCells>
  <pageMargins left="0.25" right="0.25" top="0.75" bottom="0.75" header="0.3" footer="0.3"/>
  <pageSetup paperSize="9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físico-financeiro_OK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Santos</dc:creator>
  <cp:lastModifiedBy>EmersonSilva</cp:lastModifiedBy>
  <cp:lastPrinted>2022-11-29T20:23:47Z</cp:lastPrinted>
  <dcterms:created xsi:type="dcterms:W3CDTF">2021-06-15T12:10:04Z</dcterms:created>
  <dcterms:modified xsi:type="dcterms:W3CDTF">2023-04-27T14:45:25Z</dcterms:modified>
</cp:coreProperties>
</file>